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e Entrada Salida" state="visible" r:id="rId4"/>
    <sheet sheetId="2" name="Datos" state="visible" r:id="rId5"/>
    <sheet sheetId="3" name="Resumen" state="visible" r:id="rId6"/>
    <sheet sheetId="4" name="Listas" state="visible" r:id="rId7"/>
  </sheets>
  <definedNames>
    <definedName name="_xlnm.Print_Area" localSheetId="0">'Vale Entrada Salida'!$B1:$I39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<sst xmlns="http://schemas.openxmlformats.org/spreadsheetml/2006/main" count="209" uniqueCount="100">
  <si>
    <t>NOMBRE DE LA EMPRESA</t>
  </si>
  <si>
    <t>VALE DE ENTRADA / SALIDA DE ALMACÉN</t>
  </si>
  <si>
    <t>Nombre / dirección del almacén</t>
  </si>
  <si>
    <t>N.º de vale</t>
  </si>
  <si>
    <t>DF-2026-0146</t>
  </si>
  <si>
    <t>Teléfono</t>
  </si>
  <si>
    <t>Fecha</t>
  </si>
  <si>
    <t>Responsable de almacén</t>
  </si>
  <si>
    <t>Tipo de vale</t>
  </si>
  <si>
    <t>Entrada</t>
  </si>
  <si>
    <t>N.º de documento (albarán / factura)</t>
  </si>
  <si>
    <t>A-103015</t>
  </si>
  <si>
    <t>DATOS DEL MOVIMIENTO</t>
  </si>
  <si>
    <t>Motivo del movimiento</t>
  </si>
  <si>
    <t>Entrada por compra</t>
  </si>
  <si>
    <t>Contraparte</t>
  </si>
  <si>
    <t>Ferretería Mayorista Aydın (proveedor)</t>
  </si>
  <si>
    <t>Descripción</t>
  </si>
  <si>
    <t>Pedido de septiembre; 2.ª entrega — sin faltas</t>
  </si>
  <si>
    <t>Código de artículo</t>
  </si>
  <si>
    <t>Nombre del producto</t>
  </si>
  <si>
    <t>Unidad</t>
  </si>
  <si>
    <t>Cantidad</t>
  </si>
  <si>
    <t>Coste unitario</t>
  </si>
  <si>
    <t>Importe</t>
  </si>
  <si>
    <t>Estante / Nota</t>
  </si>
  <si>
    <t>HRD-0112</t>
  </si>
  <si>
    <t>Tornillo 4×40 (caja de 200)</t>
  </si>
  <si>
    <t>Caja</t>
  </si>
  <si>
    <t>A-03</t>
  </si>
  <si>
    <t>HRD-0340</t>
  </si>
  <si>
    <t>Taco 8 mm (paquete de 100)</t>
  </si>
  <si>
    <t>Paquete</t>
  </si>
  <si>
    <t>A-04</t>
  </si>
  <si>
    <t>BYA-0021</t>
  </si>
  <si>
    <t>Pintura interior 15 l, blanca</t>
  </si>
  <si>
    <t>C-01</t>
  </si>
  <si>
    <t>N.º de líneas</t>
  </si>
  <si>
    <t>IMPORTE TOTAL (coste)</t>
  </si>
  <si>
    <t>ENTREGA — Nombre / Firma</t>
  </si>
  <si>
    <t>RECIBE — Nombre / Firma</t>
  </si>
  <si>
    <t>RESPONSABLE DE ALMACÉN — Visto bueno</t>
  </si>
  <si>
    <t>Que el stock se actualice solo en cada entrada y salida: Ofisx Gestión de Inventario →</t>
  </si>
  <si>
    <t>Plantilla gratuita · stokexcel.com — rellene las celdas azul claro y las líneas de artículos; los importes y totales se calculan con fórmulas.</t>
  </si>
  <si>
    <t>Tipo</t>
  </si>
  <si>
    <t>N.º de documento</t>
  </si>
  <si>
    <t>Entrega</t>
  </si>
  <si>
    <t>Recibe</t>
  </si>
  <si>
    <t>Nota</t>
  </si>
  <si>
    <t>DF-2026-0141</t>
  </si>
  <si>
    <t>Ferretería Mayorista Aydın</t>
  </si>
  <si>
    <t>A-102871</t>
  </si>
  <si>
    <t>Kemal (reparto)</t>
  </si>
  <si>
    <t>Burak (almacén)</t>
  </si>
  <si>
    <t/>
  </si>
  <si>
    <t>DF-2026-0142</t>
  </si>
  <si>
    <t>Salida</t>
  </si>
  <si>
    <t>Salida por venta</t>
  </si>
  <si>
    <t>Construcciones Demir</t>
  </si>
  <si>
    <t>S-000417</t>
  </si>
  <si>
    <t>Ali Demir</t>
  </si>
  <si>
    <t>DF-2026-0143</t>
  </si>
  <si>
    <t>Traspaso a sucursal</t>
  </si>
  <si>
    <t>Sucursal Çarşı</t>
  </si>
  <si>
    <t>Selin (sucursal)</t>
  </si>
  <si>
    <t>Vale de entrada en la otra sucursal DF-Ç-0088</t>
  </si>
  <si>
    <t>DF-2026-0144</t>
  </si>
  <si>
    <t>Devolución de cliente</t>
  </si>
  <si>
    <t>Caja abollada; vendible</t>
  </si>
  <si>
    <t>DF-2026-0145</t>
  </si>
  <si>
    <t>Salida por merma / daño</t>
  </si>
  <si>
    <t>Acta 12</t>
  </si>
  <si>
    <t>Cubo agrietado; se derramó</t>
  </si>
  <si>
    <t>Vale de Entrada y Salida de Almacén</t>
  </si>
  <si>
    <t>Plantilla de Excel gratuita · stokexcel.com</t>
  </si>
  <si>
    <t>RESUMEN</t>
  </si>
  <si>
    <t>¿CÓMO SE USA?</t>
  </si>
  <si>
    <t>Vales registrados (n.º de vale único)</t>
  </si>
  <si>
    <t>1. Escriba los datos de la empresa y del almacén en la parte superior de la hoja "Vale Entrada Salida".</t>
  </si>
  <si>
    <t>Líneas de artículos registradas</t>
  </si>
  <si>
    <t>2. En cada movimiento asigne el número de vale siguiendo el anterior; introduzca la fecha, el tipo de vale (Entrada/Salida), el n.º de albarán o factura si lo hay, el motivo del movimiento y la contraparte.</t>
  </si>
  <si>
    <t>Importe total de entradas (coste)</t>
  </si>
  <si>
    <t>3. Escriba las líneas con código de artículo, nombre, unidad, cantidad y coste unitario; el importe y el total salen por fórmula. Imprima el vale y haga que lo firmen quien entrega y quien recibe.</t>
  </si>
  <si>
    <t>Importe total de salidas (coste)</t>
  </si>
  <si>
    <t>4. Añada CADA LÍNEA del vale como fila separada en esta hoja "Datos", con el mismo número de vale. Así podrá ver con un filtro todos los movimientos de un producto.</t>
  </si>
  <si>
    <t>Importe de entradas de este mes</t>
  </si>
  <si>
    <t>5. No olvide actualizar el stock restante: sume la cantidad del vale de entrada a la columna "Entradas" de su tabla de stock y la del vale de salida a la columna "Salidas". La hoja Resumen da el importe total por movimiento.</t>
  </si>
  <si>
    <t>Importe de salidas de este mes</t>
  </si>
  <si>
    <t>Cuando Excel se queda corto: Ofisx en la nube, desde el móvil, automático →</t>
  </si>
  <si>
    <t>Entrada de producción</t>
  </si>
  <si>
    <t>Traspaso desde sucursal / almacén</t>
  </si>
  <si>
    <t>Devolución a proveedor</t>
  </si>
  <si>
    <t>Salida a producción / consumo</t>
  </si>
  <si>
    <t>Otro</t>
  </si>
  <si>
    <t>Kg</t>
  </si>
  <si>
    <t>L</t>
  </si>
  <si>
    <t>Metro</t>
  </si>
  <si>
    <t>m²</t>
  </si>
  <si>
    <t>Bulto</t>
  </si>
  <si>
    <t>Juego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</si>
</sst>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21</v>
      </c>
      <c r="E16" s="15">
        <v>12</v>
      </c>
      <c r="F16" s="16">
        <v>1450</v>
      </c>
      <c r="G16" s="17">
        <f>IF(OR(E16="",F16=""),"",E16*F16)</f>
      </c>
      <c r="H16" s="13" t="s">
        <v>36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37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38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39</v>
      </c>
      <c r="C32" s="21"/>
      <c r="D32" s="21" t="s">
        <v>40</v>
      </c>
      <c r="E32" s="21"/>
      <c r="F32" s="21"/>
      <c r="G32" s="21" t="s">
        <v>41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42</v>
      </c>
      <c r="C38" s="23"/>
      <c r="D38" s="23"/>
      <c r="E38" s="23"/>
      <c r="F38" s="23"/>
      <c r="G38" s="23"/>
      <c r="H38" s="23"/>
    </row>
    <row r="39" spans="2:8" x14ac:dyDescent="0.25">
      <c r="B39" s="24" t="s">
        <v>43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Valor no válido" error="Seleccione una opción de la lista." sqref="C9">
      <formula1>"Entrada por compra,Devolución de cliente,Entrada de producción,Traspaso desde sucursal / almacén,Salida por venta,Devolución a proveedor,Salida a producción / consumo,Traspaso a sucursal,Salida por merma / daño,Otro"</formula1>
    </dataValidation>
    <dataValidation type="list" allowBlank="1" showErrorMessage="1" errorTitle="Valor no válido" error="Seleccione una opción de la lista." sqref="D14:D27">
      <formula1>"Unidad,Kg,L,Metro,m²,Bulto,Paquete,Caja,Juego"</formula1>
    </dataValidation>
    <dataValidation type="list" allowBlank="1" showErrorMessage="1" errorTitle="Valor no válido" error="Seleccione una opción de la lista." sqref="G5">
      <formula1>"Entrada,Salida"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44</v>
      </c>
      <c r="D1" s="25" t="s">
        <v>13</v>
      </c>
      <c r="E1" s="25" t="s">
        <v>15</v>
      </c>
      <c r="F1" s="25" t="s">
        <v>45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46</v>
      </c>
      <c r="N1" s="25" t="s">
        <v>47</v>
      </c>
      <c r="O1" s="25" t="s">
        <v>48</v>
      </c>
    </row>
    <row r="2" spans="1:15" x14ac:dyDescent="0.25">
      <c r="A2" s="26" t="s">
        <v>49</v>
      </c>
      <c r="B2" s="27">
        <v>46287</v>
      </c>
      <c r="C2" s="26" t="s">
        <v>9</v>
      </c>
      <c r="D2" s="28" t="s">
        <v>14</v>
      </c>
      <c r="E2" s="28" t="s">
        <v>50</v>
      </c>
      <c r="F2" s="26" t="s">
        <v>51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52</v>
      </c>
      <c r="N2" s="28" t="s">
        <v>53</v>
      </c>
      <c r="O2" s="28" t="s">
        <v>54</v>
      </c>
    </row>
    <row r="3" spans="1:15" x14ac:dyDescent="0.25">
      <c r="A3" s="31" t="s">
        <v>49</v>
      </c>
      <c r="B3" s="32">
        <v>46287</v>
      </c>
      <c r="C3" s="31" t="s">
        <v>9</v>
      </c>
      <c r="D3" s="33" t="s">
        <v>14</v>
      </c>
      <c r="E3" s="33" t="s">
        <v>50</v>
      </c>
      <c r="F3" s="31" t="s">
        <v>51</v>
      </c>
      <c r="G3" s="31" t="s">
        <v>34</v>
      </c>
      <c r="H3" s="33" t="s">
        <v>35</v>
      </c>
      <c r="I3" s="34">
        <v>20</v>
      </c>
      <c r="J3" s="31" t="s">
        <v>21</v>
      </c>
      <c r="K3" s="35">
        <v>1450</v>
      </c>
      <c r="L3" s="35">
        <f>=IF(OR(I3="",K3=""),"",I3*K3)</f>
      </c>
      <c r="M3" s="33" t="s">
        <v>52</v>
      </c>
      <c r="N3" s="33" t="s">
        <v>53</v>
      </c>
      <c r="O3" s="33" t="s">
        <v>54</v>
      </c>
    </row>
    <row r="4" spans="1:15" x14ac:dyDescent="0.25">
      <c r="A4" s="26" t="s">
        <v>55</v>
      </c>
      <c r="B4" s="27">
        <v>46288</v>
      </c>
      <c r="C4" s="26" t="s">
        <v>56</v>
      </c>
      <c r="D4" s="28" t="s">
        <v>57</v>
      </c>
      <c r="E4" s="28" t="s">
        <v>58</v>
      </c>
      <c r="F4" s="26" t="s">
        <v>59</v>
      </c>
      <c r="G4" s="26" t="s">
        <v>34</v>
      </c>
      <c r="H4" s="28" t="s">
        <v>35</v>
      </c>
      <c r="I4" s="29">
        <v>8</v>
      </c>
      <c r="J4" s="26" t="s">
        <v>21</v>
      </c>
      <c r="K4" s="30">
        <v>1450</v>
      </c>
      <c r="L4" s="30">
        <f>=IF(OR(I4="",K4=""),"",I4*K4)</f>
      </c>
      <c r="M4" s="28" t="s">
        <v>53</v>
      </c>
      <c r="N4" s="28" t="s">
        <v>60</v>
      </c>
      <c r="O4" s="28" t="s">
        <v>54</v>
      </c>
    </row>
    <row r="5" spans="1:15" x14ac:dyDescent="0.25">
      <c r="A5" s="31" t="s">
        <v>61</v>
      </c>
      <c r="B5" s="32">
        <v>46289</v>
      </c>
      <c r="C5" s="31" t="s">
        <v>56</v>
      </c>
      <c r="D5" s="33" t="s">
        <v>62</v>
      </c>
      <c r="E5" s="33" t="s">
        <v>63</v>
      </c>
      <c r="F5" s="31" t="s">
        <v>54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53</v>
      </c>
      <c r="N5" s="33" t="s">
        <v>64</v>
      </c>
      <c r="O5" s="33" t="s">
        <v>65</v>
      </c>
    </row>
    <row r="6" spans="1:15" x14ac:dyDescent="0.25">
      <c r="A6" s="26" t="s">
        <v>66</v>
      </c>
      <c r="B6" s="27">
        <v>46290</v>
      </c>
      <c r="C6" s="26" t="s">
        <v>9</v>
      </c>
      <c r="D6" s="28" t="s">
        <v>67</v>
      </c>
      <c r="E6" s="28" t="s">
        <v>58</v>
      </c>
      <c r="F6" s="26" t="s">
        <v>59</v>
      </c>
      <c r="G6" s="26" t="s">
        <v>34</v>
      </c>
      <c r="H6" s="28" t="s">
        <v>35</v>
      </c>
      <c r="I6" s="29">
        <v>1</v>
      </c>
      <c r="J6" s="26" t="s">
        <v>21</v>
      </c>
      <c r="K6" s="30">
        <v>1450</v>
      </c>
      <c r="L6" s="30">
        <f>=IF(OR(I6="",K6=""),"",I6*K6)</f>
      </c>
      <c r="M6" s="28" t="s">
        <v>60</v>
      </c>
      <c r="N6" s="28" t="s">
        <v>53</v>
      </c>
      <c r="O6" s="28" t="s">
        <v>68</v>
      </c>
    </row>
    <row r="7" spans="1:15" x14ac:dyDescent="0.25">
      <c r="A7" s="31" t="s">
        <v>69</v>
      </c>
      <c r="B7" s="32">
        <v>46291</v>
      </c>
      <c r="C7" s="31" t="s">
        <v>56</v>
      </c>
      <c r="D7" s="33" t="s">
        <v>70</v>
      </c>
      <c r="E7" s="33" t="s">
        <v>54</v>
      </c>
      <c r="F7" s="31" t="s">
        <v>71</v>
      </c>
      <c r="G7" s="31" t="s">
        <v>34</v>
      </c>
      <c r="H7" s="33" t="s">
        <v>35</v>
      </c>
      <c r="I7" s="34">
        <v>1</v>
      </c>
      <c r="J7" s="31" t="s">
        <v>21</v>
      </c>
      <c r="K7" s="35">
        <v>1450</v>
      </c>
      <c r="L7" s="35">
        <f>=IF(OR(I7="",K7=""),"",I7*K7)</f>
      </c>
      <c r="M7" s="33" t="s">
        <v>53</v>
      </c>
      <c r="N7" s="33" t="s">
        <v>54</v>
      </c>
      <c r="O7" s="33" t="s">
        <v>72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50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52</v>
      </c>
      <c r="N8" s="28" t="s">
        <v>53</v>
      </c>
      <c r="O8" s="28" t="s">
        <v>54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50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52</v>
      </c>
      <c r="N9" s="33" t="s">
        <v>53</v>
      </c>
      <c r="O9" s="33" t="s">
        <v>54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50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21</v>
      </c>
      <c r="K10" s="30">
        <v>1450</v>
      </c>
      <c r="L10" s="30">
        <f>=IF(OR(I10="",K10=""),"",I10*K10)</f>
      </c>
      <c r="M10" s="28" t="s">
        <v>52</v>
      </c>
      <c r="N10" s="28" t="s">
        <v>53</v>
      </c>
      <c r="O10" s="28" t="s">
        <v>54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"Entrada"</formula>
    </cfRule>
  </conditionalFormatting>
  <conditionalFormatting sqref="C2:C300">
    <cfRule type="cellIs" dxfId="1" priority="1" operator="equal">
      <formula>"Salida"</formula>
    </cfRule>
  </conditionalFormatting>
  <conditionalFormatting sqref="D2:D300">
    <cfRule type="cellIs" dxfId="2" priority="1" operator="equal">
      <formula>"Salida por merma / daño"</formula>
    </cfRule>
  </conditionalFormatting>
  <dataValidations count="6">
    <dataValidation type="list" allowBlank="1" showErrorMessage="1" errorTitle="Valor no válido" error="Seleccione una opción de la lista." sqref="C10:C300">
      <formula1>"Entrada,Salida"</formula1>
    </dataValidation>
    <dataValidation type="list" allowBlank="1" showErrorMessage="1" errorTitle="Valor no válido" error="Seleccione una opción de la lista." sqref="C2:C300">
      <formula1>"Entrada,Salida"</formula1>
    </dataValidation>
    <dataValidation type="list" allowBlank="1" showErrorMessage="1" errorTitle="Valor no válido" error="Seleccione una opción de la lista." sqref="D10:D300">
      <formula1>"Entrada por compra,Devolución de cliente,Entrada de producción,Traspaso desde sucursal / almacén,Salida por venta,Devolución a proveedor,Salida a producción / consumo,Traspaso a sucursal,Salida por merma / daño,Otro"</formula1>
    </dataValidation>
    <dataValidation type="list" allowBlank="1" showErrorMessage="1" errorTitle="Valor no válido" error="Seleccione una opción de la lista." sqref="D2:D300">
      <formula1>"Entrada por compra,Devolución de cliente,Entrada de producción,Traspaso desde sucursal / almacén,Salida por venta,Devolución a proveedor,Salida a producción / consumo,Traspaso a sucursal,Salida por merma / daño,Otro"</formula1>
    </dataValidation>
    <dataValidation type="list" allowBlank="1" showErrorMessage="1" errorTitle="Valor no válido" error="Seleccione una opción de la lista." sqref="J10:J300">
      <formula1>"Unidad,Kg,L,Metro,m²,Bulto,Paquete,Caja,Juego"</formula1>
    </dataValidation>
    <dataValidation type="list" allowBlank="1" showErrorMessage="1" errorTitle="Valor no válido" error="Seleccione una opción de la lista." sqref="J2:J300">
      <formula1>"Unidad,Kg,L,Metro,m²,Bulto,Paquete,Caja,Juego"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73</v>
      </c>
    </row>
    <row r="3" spans="2:2" x14ac:dyDescent="0.25">
      <c r="B3" s="37" t="s">
        <v>74</v>
      </c>
    </row>
    <row r="5" spans="2:5" x14ac:dyDescent="0.25">
      <c r="B5" s="38" t="s">
        <v>75</v>
      </c>
      <c r="C5" s="39"/>
      <c r="E5" s="40" t="s">
        <v>76</v>
      </c>
    </row>
    <row r="6" ht="30" customHeight="1" spans="2:5" x14ac:dyDescent="0.25">
      <c r="B6" s="41" t="s">
        <v>77</v>
      </c>
      <c r="C6" s="42">
        <f>SUMPRODUCT(('Datos'!A2:A300&lt;&gt;"")/COUNTIF('Datos'!A2:A300,'Datos'!A2:A300&amp;""))</f>
      </c>
      <c r="E6" s="43" t="s">
        <v>78</v>
      </c>
    </row>
    <row r="7" ht="30" customHeight="1" spans="2:5" x14ac:dyDescent="0.25">
      <c r="B7" s="41" t="s">
        <v>79</v>
      </c>
      <c r="C7" s="42">
        <f>COUNTA('Datos'!H2:H300)</f>
      </c>
      <c r="E7" s="43" t="s">
        <v>80</v>
      </c>
    </row>
    <row r="8" ht="30" customHeight="1" spans="2:5" x14ac:dyDescent="0.25">
      <c r="B8" s="41" t="s">
        <v>81</v>
      </c>
      <c r="C8" s="44">
        <f>SUMIF('Datos'!C2:C300,"Entrada",'Datos'!L2:L300)</f>
      </c>
      <c r="E8" s="43" t="s">
        <v>82</v>
      </c>
    </row>
    <row r="9" ht="30" customHeight="1" spans="2:5" x14ac:dyDescent="0.25">
      <c r="B9" s="41" t="s">
        <v>83</v>
      </c>
      <c r="C9" s="44">
        <f>SUMIF('Datos'!C2:C300,"Salida",'Datos'!L2:L300)</f>
      </c>
      <c r="E9" s="43" t="s">
        <v>84</v>
      </c>
    </row>
    <row r="10" ht="30" customHeight="1" spans="2:5" x14ac:dyDescent="0.25">
      <c r="B10" s="41" t="s">
        <v>85</v>
      </c>
      <c r="C10" s="44">
        <f>SUMIFS('Datos'!L2:L300,'Datos'!C2:C300,"Entrada",'Datos'!B2:B300,"&gt;="&amp;DATE(YEAR(TODAY()),MONTH(TODAY()),1),'Datos'!B2:B300,"&lt;="&amp;EOMONTH(TODAY(),0))</f>
      </c>
      <c r="E10" s="43" t="s">
        <v>86</v>
      </c>
    </row>
    <row r="11" spans="2:3" x14ac:dyDescent="0.25">
      <c r="B11" s="41" t="s">
        <v>87</v>
      </c>
      <c r="C11" s="44">
        <f>SUMIFS('Datos'!L2:L300,'Datos'!C2:C300,"Salida",'Datos'!B2:B300,"&gt;="&amp;DATE(YEAR(TODAY()),MONTH(TODAY()),1),'Datos'!B2:B300,"&lt;="&amp;EOMONTH(TODAY(),0))</f>
      </c>
    </row>
    <row r="12" ht="24" customHeight="1" spans="2:5" x14ac:dyDescent="0.25">
      <c r="B12" s="41" t="s">
        <v>14</v>
      </c>
      <c r="C12" s="44">
        <f>SUMIF('Datos'!D2:D300,"Entrada por compra",'Datos'!L2:L300)</f>
      </c>
      <c r="E12" s="45" t="s">
        <v>88</v>
      </c>
    </row>
    <row r="13" spans="2:3" x14ac:dyDescent="0.25">
      <c r="B13" s="41" t="s">
        <v>67</v>
      </c>
      <c r="C13" s="44">
        <f>SUMIF('Datos'!D2:D300,"Devolución de cliente",'Datos'!L2:L300)</f>
      </c>
    </row>
    <row r="14" spans="2:3" x14ac:dyDescent="0.25">
      <c r="B14" s="41" t="s">
        <v>89</v>
      </c>
      <c r="C14" s="44">
        <f>SUMIF('Datos'!D2:D300,"Entrada de producción",'Datos'!L2:L300)</f>
      </c>
    </row>
    <row r="15" spans="2:3" x14ac:dyDescent="0.25">
      <c r="B15" s="41" t="s">
        <v>90</v>
      </c>
      <c r="C15" s="44">
        <f>SUMIF('Datos'!D2:D300,"Traspaso desde sucursal / almacén",'Datos'!L2:L300)</f>
      </c>
    </row>
    <row r="16" spans="2:3" x14ac:dyDescent="0.25">
      <c r="B16" s="41" t="s">
        <v>57</v>
      </c>
      <c r="C16" s="44">
        <f>SUMIF('Datos'!D2:D300,"Salida por venta",'Datos'!L2:L300)</f>
      </c>
    </row>
    <row r="17" spans="2:3" x14ac:dyDescent="0.25">
      <c r="B17" s="41" t="s">
        <v>91</v>
      </c>
      <c r="C17" s="44">
        <f>SUMIF('Datos'!D2:D300,"Devolución a proveedor",'Datos'!L2:L300)</f>
      </c>
    </row>
    <row r="18" spans="2:3" x14ac:dyDescent="0.25">
      <c r="B18" s="41" t="s">
        <v>92</v>
      </c>
      <c r="C18" s="44">
        <f>SUMIF('Datos'!D2:D300,"Salida a producción / consumo",'Datos'!L2:L300)</f>
      </c>
    </row>
    <row r="19" spans="2:3" x14ac:dyDescent="0.25">
      <c r="B19" s="41" t="s">
        <v>62</v>
      </c>
      <c r="C19" s="44">
        <f>SUMIF('Datos'!D2:D300,"Traspaso a sucursal",'Datos'!L2:L300)</f>
      </c>
    </row>
    <row r="20" spans="2:3" x14ac:dyDescent="0.25">
      <c r="B20" s="41" t="s">
        <v>70</v>
      </c>
      <c r="C20" s="44">
        <f>SUMIF('Datos'!D2:D300,"Salida por merma / daño",'Datos'!L2:L300)</f>
      </c>
    </row>
    <row r="21" spans="2:3" x14ac:dyDescent="0.25">
      <c r="B21" s="41" t="s">
        <v>93</v>
      </c>
      <c r="C21" s="44">
        <f>SUMIF('Datos'!D2:D300,"Otro",'Datos'!L2:L300)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44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21</v>
      </c>
    </row>
    <row r="3" spans="1:3" x14ac:dyDescent="0.25">
      <c r="A3" t="s">
        <v>56</v>
      </c>
      <c r="B3" t="s">
        <v>67</v>
      </c>
      <c r="C3" t="s">
        <v>94</v>
      </c>
    </row>
    <row r="4" spans="2:3" x14ac:dyDescent="0.25">
      <c r="B4" t="s">
        <v>89</v>
      </c>
      <c r="C4" t="s">
        <v>95</v>
      </c>
    </row>
    <row r="5" spans="2:3" x14ac:dyDescent="0.25">
      <c r="B5" t="s">
        <v>90</v>
      </c>
      <c r="C5" t="s">
        <v>96</v>
      </c>
    </row>
    <row r="6" spans="2:3" x14ac:dyDescent="0.25">
      <c r="B6" t="s">
        <v>57</v>
      </c>
      <c r="C6" t="s">
        <v>97</v>
      </c>
    </row>
    <row r="7" spans="2:3" x14ac:dyDescent="0.25">
      <c r="B7" t="s">
        <v>91</v>
      </c>
      <c r="C7" t="s">
        <v>98</v>
      </c>
    </row>
    <row r="8" spans="2:3" x14ac:dyDescent="0.25">
      <c r="B8" t="s">
        <v>92</v>
      </c>
      <c r="C8" t="s">
        <v>32</v>
      </c>
    </row>
    <row r="9" spans="2:3" x14ac:dyDescent="0.25">
      <c r="B9" t="s">
        <v>62</v>
      </c>
      <c r="C9" t="s">
        <v>28</v>
      </c>
    </row>
    <row r="10" spans="2:3" x14ac:dyDescent="0.25">
      <c r="B10" t="s">
        <v>70</v>
      </c>
      <c r="C10" t="s">
        <v>99</v>
      </c>
    </row>
    <row r="11" spans="2:2" x14ac:dyDescent="0.25">
      <c r="B11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Vale Entrada Salida</vt:lpstr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